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75" windowHeight="11940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K7" i="1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6"/>
  <c r="L26"/>
  <c r="K27"/>
  <c r="L27"/>
  <c r="L6"/>
  <c r="K6"/>
  <c r="J27"/>
  <c r="H27"/>
  <c r="E27"/>
  <c r="C27"/>
  <c r="B27"/>
  <c r="J26"/>
  <c r="C26"/>
  <c r="J22"/>
  <c r="H22"/>
  <c r="F22"/>
  <c r="E22"/>
  <c r="D22"/>
  <c r="C22"/>
  <c r="I21"/>
  <c r="G21"/>
  <c r="I20"/>
  <c r="I22" s="1"/>
  <c r="G20"/>
  <c r="G22" s="1"/>
  <c r="G19"/>
  <c r="F19"/>
  <c r="E18"/>
  <c r="D18"/>
  <c r="C18"/>
  <c r="B16"/>
  <c r="B26" s="1"/>
  <c r="J15"/>
  <c r="C15"/>
  <c r="B15"/>
  <c r="I14"/>
  <c r="G14"/>
  <c r="F14"/>
  <c r="D13"/>
  <c r="D15" s="1"/>
  <c r="D12"/>
  <c r="E12" s="1"/>
  <c r="J11"/>
  <c r="H11"/>
  <c r="E11"/>
  <c r="C11"/>
  <c r="B11"/>
  <c r="I10"/>
  <c r="G10"/>
  <c r="F10"/>
  <c r="D10"/>
  <c r="I9"/>
  <c r="I11" s="1"/>
  <c r="G9"/>
  <c r="G11" s="1"/>
  <c r="F9"/>
  <c r="F11" s="1"/>
  <c r="D9"/>
  <c r="D11" s="1"/>
  <c r="J8"/>
  <c r="J24" s="1"/>
  <c r="H8"/>
  <c r="E8"/>
  <c r="C8"/>
  <c r="C24" s="1"/>
  <c r="B8"/>
  <c r="I7"/>
  <c r="I27" s="1"/>
  <c r="G7"/>
  <c r="G27" s="1"/>
  <c r="F7"/>
  <c r="F27" s="1"/>
  <c r="D7"/>
  <c r="D27" s="1"/>
  <c r="I6"/>
  <c r="G6"/>
  <c r="F6"/>
  <c r="D6"/>
  <c r="D26" s="1"/>
  <c r="G8" l="1"/>
  <c r="I8"/>
  <c r="F12"/>
  <c r="G12" s="1"/>
  <c r="H12" s="1"/>
  <c r="E13"/>
  <c r="B18"/>
  <c r="B24" s="1"/>
  <c r="D8"/>
  <c r="D24" s="1"/>
  <c r="F8"/>
  <c r="F13" l="1"/>
  <c r="F26" s="1"/>
  <c r="E15"/>
  <c r="E24" s="1"/>
  <c r="E26"/>
  <c r="I12"/>
  <c r="F15" l="1"/>
  <c r="F24" s="1"/>
  <c r="G13"/>
  <c r="H13" l="1"/>
  <c r="G15"/>
  <c r="G24" s="1"/>
  <c r="G26"/>
  <c r="H15" l="1"/>
  <c r="H24" s="1"/>
  <c r="I13"/>
  <c r="H26"/>
  <c r="I15" l="1"/>
  <c r="I24" s="1"/>
  <c r="I26"/>
</calcChain>
</file>

<file path=xl/sharedStrings.xml><?xml version="1.0" encoding="utf-8"?>
<sst xmlns="http://schemas.openxmlformats.org/spreadsheetml/2006/main" count="37" uniqueCount="37">
  <si>
    <t xml:space="preserve">Анализ </t>
  </si>
  <si>
    <t>изменения недоимки в бюджет г.Кызыла на 01.08.2016</t>
  </si>
  <si>
    <t>Доходные источники</t>
  </si>
  <si>
    <t xml:space="preserve">на 01.01.2014  </t>
  </si>
  <si>
    <t xml:space="preserve">на 01.01.2015 </t>
  </si>
  <si>
    <t>на 01.01.2016</t>
  </si>
  <si>
    <t>на 01.02.2016</t>
  </si>
  <si>
    <t>на 01.03.2016</t>
  </si>
  <si>
    <t>на 01.04.2016</t>
  </si>
  <si>
    <t>на 01.05.2016</t>
  </si>
  <si>
    <t>на 01.06.2016</t>
  </si>
  <si>
    <t>на 01.07.2016</t>
  </si>
  <si>
    <t>отклонение</t>
  </si>
  <si>
    <t>с начала года</t>
  </si>
  <si>
    <t>НДФЛ (физ лица) 20%</t>
  </si>
  <si>
    <t>НДФЛ (юр лица) 20%</t>
  </si>
  <si>
    <t>НДФЛ 20% всего</t>
  </si>
  <si>
    <t>ЕНВД (физ лица)</t>
  </si>
  <si>
    <t>ЕНВД (юр лица)</t>
  </si>
  <si>
    <t>ЕНВД всего</t>
  </si>
  <si>
    <t>Налог на имущество физических лиц</t>
  </si>
  <si>
    <t>Земельный налог (физ лица)</t>
  </si>
  <si>
    <t>Земельный налог (юр лица)</t>
  </si>
  <si>
    <t>земельный налог всего</t>
  </si>
  <si>
    <t>земельный налог до 1.01.2006 (физ лица)</t>
  </si>
  <si>
    <t>земельный налог до 1.01.2006 (юр лица)</t>
  </si>
  <si>
    <t>земельный налог до 2006 всего</t>
  </si>
  <si>
    <t xml:space="preserve">доходы от выдачи патента </t>
  </si>
  <si>
    <t>ЕСХН (физ лица)</t>
  </si>
  <si>
    <t>ЕСХН (юр лица)</t>
  </si>
  <si>
    <t>ЕСХН всего</t>
  </si>
  <si>
    <t>Прочие местные налоги и сборы</t>
  </si>
  <si>
    <t>Итого</t>
  </si>
  <si>
    <t>в т.ч.:</t>
  </si>
  <si>
    <t>физических лиц</t>
  </si>
  <si>
    <t>юридических лиц</t>
  </si>
  <si>
    <t>за июнь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</si>
</sst>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/>
    <xf numFmtId="165" fontId="3" fillId="0" borderId="3" xfId="1" applyNumberFormat="1" applyFont="1" applyFill="1" applyBorder="1"/>
    <xf numFmtId="165" fontId="3" fillId="2" borderId="5" xfId="1" applyNumberFormat="1" applyFont="1" applyFill="1" applyBorder="1"/>
    <xf numFmtId="165" fontId="3" fillId="0" borderId="5" xfId="1" applyNumberFormat="1" applyFont="1" applyFill="1" applyBorder="1"/>
    <xf numFmtId="0" fontId="3" fillId="0" borderId="3" xfId="1" applyFont="1" applyFill="1" applyBorder="1"/>
    <xf numFmtId="0" fontId="2" fillId="0" borderId="3" xfId="1" applyFont="1" applyFill="1" applyBorder="1"/>
    <xf numFmtId="165" fontId="2" fillId="0" borderId="3" xfId="1" applyNumberFormat="1" applyFont="1" applyFill="1" applyBorder="1"/>
    <xf numFmtId="165" fontId="2" fillId="2" borderId="5" xfId="1" applyNumberFormat="1" applyFont="1" applyFill="1" applyBorder="1"/>
    <xf numFmtId="165" fontId="2" fillId="0" borderId="5" xfId="1" applyNumberFormat="1" applyFont="1" applyFill="1" applyBorder="1"/>
    <xf numFmtId="165" fontId="2" fillId="3" borderId="5" xfId="1" applyNumberFormat="1" applyFont="1" applyFill="1" applyBorder="1"/>
    <xf numFmtId="165" fontId="3" fillId="3" borderId="5" xfId="1" applyNumberFormat="1" applyFont="1" applyFill="1" applyBorder="1"/>
    <xf numFmtId="165" fontId="4" fillId="0" borderId="5" xfId="1" applyNumberFormat="1" applyFont="1" applyFill="1" applyBorder="1"/>
    <xf numFmtId="0" fontId="2" fillId="0" borderId="3" xfId="1" applyFont="1" applyBorder="1"/>
    <xf numFmtId="165" fontId="5" fillId="2" borderId="5" xfId="0" applyNumberFormat="1" applyFont="1" applyFill="1" applyBorder="1"/>
    <xf numFmtId="165" fontId="5" fillId="3" borderId="5" xfId="0" applyNumberFormat="1" applyFont="1" applyFill="1" applyBorder="1"/>
    <xf numFmtId="165" fontId="2" fillId="2" borderId="3" xfId="1" applyNumberFormat="1" applyFont="1" applyFill="1" applyBorder="1"/>
    <xf numFmtId="0" fontId="5" fillId="0" borderId="3" xfId="0" applyFont="1" applyBorder="1"/>
    <xf numFmtId="0" fontId="5" fillId="2" borderId="5" xfId="0" applyFont="1" applyFill="1" applyBorder="1"/>
    <xf numFmtId="0" fontId="5" fillId="0" borderId="5" xfId="0" applyFont="1" applyBorder="1"/>
    <xf numFmtId="165" fontId="5" fillId="0" borderId="3" xfId="0" applyNumberFormat="1" applyFont="1" applyBorder="1"/>
    <xf numFmtId="165" fontId="5" fillId="2" borderId="3" xfId="0" applyNumberFormat="1" applyFont="1" applyFill="1" applyBorder="1"/>
    <xf numFmtId="2" fontId="0" fillId="0" borderId="0" xfId="0" applyNumberFormat="1"/>
    <xf numFmtId="165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>
      <selection activeCell="G36" sqref="G36"/>
    </sheetView>
  </sheetViews>
  <sheetFormatPr defaultRowHeight="15"/>
  <cols>
    <col min="1" max="1" width="39.140625" bestFit="1" customWidth="1"/>
    <col min="2" max="3" width="12.7109375" hidden="1" customWidth="1"/>
    <col min="4" max="5" width="12.7109375" bestFit="1" customWidth="1"/>
    <col min="6" max="10" width="12.7109375" customWidth="1"/>
    <col min="11" max="11" width="11" bestFit="1" customWidth="1"/>
    <col min="12" max="12" width="10.42578125" customWidth="1"/>
    <col min="14" max="14" width="0" hidden="1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4" ht="15" customHeight="1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9"/>
    </row>
    <row r="5" spans="1:14" ht="57" customHeight="1">
      <c r="A5" s="10"/>
      <c r="B5" s="11"/>
      <c r="C5" s="11"/>
      <c r="D5" s="12"/>
      <c r="E5" s="11"/>
      <c r="F5" s="11"/>
      <c r="G5" s="11"/>
      <c r="H5" s="11"/>
      <c r="I5" s="11"/>
      <c r="J5" s="11"/>
      <c r="K5" s="13" t="s">
        <v>36</v>
      </c>
      <c r="L5" s="13" t="s">
        <v>13</v>
      </c>
    </row>
    <row r="6" spans="1:14">
      <c r="A6" s="14" t="s">
        <v>14</v>
      </c>
      <c r="B6" s="15">
        <v>2242.1</v>
      </c>
      <c r="C6" s="15">
        <v>1682.6</v>
      </c>
      <c r="D6" s="16">
        <f>7295*0.2</f>
        <v>1459</v>
      </c>
      <c r="E6" s="17">
        <v>1624</v>
      </c>
      <c r="F6" s="17">
        <f>8271725.64*0.2/1000</f>
        <v>1654.3451279999999</v>
      </c>
      <c r="G6" s="17">
        <f>7325991.78*0.2/1000</f>
        <v>1465.1983560000001</v>
      </c>
      <c r="H6" s="17">
        <v>1641.79</v>
      </c>
      <c r="I6" s="17">
        <f>7590662.1/1000*0.2</f>
        <v>1518.1324199999999</v>
      </c>
      <c r="J6" s="17">
        <v>1447.12</v>
      </c>
      <c r="K6" s="17">
        <f>J6-I6</f>
        <v>-71.01242000000002</v>
      </c>
      <c r="L6" s="17">
        <f>J6-D6</f>
        <v>-11.880000000000109</v>
      </c>
    </row>
    <row r="7" spans="1:14">
      <c r="A7" s="18" t="s">
        <v>15</v>
      </c>
      <c r="B7" s="15">
        <v>4888.8</v>
      </c>
      <c r="C7" s="15">
        <v>5488.5</v>
      </c>
      <c r="D7" s="16">
        <f>9354.4*0.2</f>
        <v>1870.88</v>
      </c>
      <c r="E7" s="17">
        <v>2141.67</v>
      </c>
      <c r="F7" s="17">
        <f>13223693.95*0.2/1000</f>
        <v>2644.7387899999999</v>
      </c>
      <c r="G7" s="17">
        <f>12665529.61*0.2/1000</f>
        <v>2533.1059220000002</v>
      </c>
      <c r="H7" s="17">
        <v>6292.67</v>
      </c>
      <c r="I7" s="17">
        <f>30413629.26/1000*0.2</f>
        <v>6082.7258520000005</v>
      </c>
      <c r="J7" s="17">
        <v>4997.3</v>
      </c>
      <c r="K7" s="17">
        <f t="shared" ref="K7:K27" si="0">J7-I7</f>
        <v>-1085.4258520000003</v>
      </c>
      <c r="L7" s="17">
        <f t="shared" ref="L7:L27" si="1">J7-D7</f>
        <v>3126.42</v>
      </c>
    </row>
    <row r="8" spans="1:14">
      <c r="A8" s="19" t="s">
        <v>16</v>
      </c>
      <c r="B8" s="20">
        <f t="shared" ref="B8" si="2">B6+B7</f>
        <v>7130.9</v>
      </c>
      <c r="C8" s="20">
        <f>C6+C7</f>
        <v>7171.1</v>
      </c>
      <c r="D8" s="21">
        <f t="shared" ref="D8:F8" si="3">D6+D7</f>
        <v>3329.88</v>
      </c>
      <c r="E8" s="22">
        <f t="shared" si="3"/>
        <v>3765.67</v>
      </c>
      <c r="F8" s="22">
        <f t="shared" si="3"/>
        <v>4299.0839180000003</v>
      </c>
      <c r="G8" s="22">
        <f>G6+G7</f>
        <v>3998.3042780000005</v>
      </c>
      <c r="H8" s="22">
        <f>H6+H7</f>
        <v>7934.46</v>
      </c>
      <c r="I8" s="22">
        <f>I6+I7</f>
        <v>7600.8582720000004</v>
      </c>
      <c r="J8" s="22">
        <f>J6+J7</f>
        <v>6444.42</v>
      </c>
      <c r="K8" s="22">
        <f t="shared" si="0"/>
        <v>-1156.4382720000003</v>
      </c>
      <c r="L8" s="22">
        <f t="shared" si="1"/>
        <v>3114.54</v>
      </c>
    </row>
    <row r="9" spans="1:14">
      <c r="A9" s="18" t="s">
        <v>17</v>
      </c>
      <c r="B9" s="15">
        <v>4443.2</v>
      </c>
      <c r="C9" s="15">
        <v>4017.2</v>
      </c>
      <c r="D9" s="16">
        <f>4467.1+1281.8</f>
        <v>5748.9000000000005</v>
      </c>
      <c r="E9" s="17">
        <v>8202</v>
      </c>
      <c r="F9" s="17">
        <f>5449513.9/1000+1217.483</f>
        <v>6666.9969000000001</v>
      </c>
      <c r="G9" s="17">
        <f>4543492.56/1000</f>
        <v>4543.4925599999997</v>
      </c>
      <c r="H9" s="17">
        <v>8534</v>
      </c>
      <c r="I9" s="17">
        <f>7260520.6/1000</f>
        <v>7260.5205999999998</v>
      </c>
      <c r="J9" s="17">
        <v>6094.13</v>
      </c>
      <c r="K9" s="17">
        <f t="shared" si="0"/>
        <v>-1166.3905999999997</v>
      </c>
      <c r="L9" s="17">
        <f t="shared" si="1"/>
        <v>345.22999999999956</v>
      </c>
    </row>
    <row r="10" spans="1:14">
      <c r="A10" s="18" t="s">
        <v>18</v>
      </c>
      <c r="B10" s="15">
        <v>340.1</v>
      </c>
      <c r="C10" s="15">
        <v>389.5</v>
      </c>
      <c r="D10" s="16">
        <f>843.1</f>
        <v>843.1</v>
      </c>
      <c r="E10" s="17">
        <v>1967.9</v>
      </c>
      <c r="F10" s="17">
        <f>1307585.15/1000</f>
        <v>1307.5851499999999</v>
      </c>
      <c r="G10" s="17">
        <f>1170045.15/1000</f>
        <v>1170.0451499999999</v>
      </c>
      <c r="H10" s="17">
        <v>2317.2600000000002</v>
      </c>
      <c r="I10" s="17">
        <f>1974227.07/1000</f>
        <v>1974.2270700000001</v>
      </c>
      <c r="J10" s="17">
        <v>1625.6</v>
      </c>
      <c r="K10" s="17">
        <f t="shared" si="0"/>
        <v>-348.62707000000023</v>
      </c>
      <c r="L10" s="17">
        <f t="shared" si="1"/>
        <v>782.49999999999989</v>
      </c>
    </row>
    <row r="11" spans="1:14">
      <c r="A11" s="19" t="s">
        <v>19</v>
      </c>
      <c r="B11" s="20">
        <f t="shared" ref="B11" si="4">B9+B10</f>
        <v>4783.3</v>
      </c>
      <c r="C11" s="20">
        <f>C9+C10</f>
        <v>4406.7</v>
      </c>
      <c r="D11" s="21">
        <f t="shared" ref="D11:F11" si="5">D9+D10</f>
        <v>6592.0000000000009</v>
      </c>
      <c r="E11" s="22">
        <f t="shared" si="5"/>
        <v>10169.9</v>
      </c>
      <c r="F11" s="22">
        <f t="shared" si="5"/>
        <v>7974.58205</v>
      </c>
      <c r="G11" s="22">
        <f>G9+G10</f>
        <v>5713.5377099999996</v>
      </c>
      <c r="H11" s="22">
        <f>H9+H10</f>
        <v>10851.26</v>
      </c>
      <c r="I11" s="22">
        <f>I9+I10</f>
        <v>9234.7476700000007</v>
      </c>
      <c r="J11" s="22">
        <f>J9+J10</f>
        <v>7719.73</v>
      </c>
      <c r="K11" s="22">
        <f t="shared" si="0"/>
        <v>-1515.0176700000011</v>
      </c>
      <c r="L11" s="22">
        <f t="shared" si="1"/>
        <v>1127.7299999999987</v>
      </c>
    </row>
    <row r="12" spans="1:14">
      <c r="A12" s="19" t="s">
        <v>20</v>
      </c>
      <c r="B12" s="20">
        <v>9300.2000000000007</v>
      </c>
      <c r="C12" s="20">
        <v>11173.9</v>
      </c>
      <c r="D12" s="21">
        <f>11609.2</f>
        <v>11609.2</v>
      </c>
      <c r="E12" s="23">
        <f>D12-417</f>
        <v>11192.2</v>
      </c>
      <c r="F12" s="23">
        <f>E12-353</f>
        <v>10839.2</v>
      </c>
      <c r="G12" s="23">
        <f>F12-295</f>
        <v>10544.2</v>
      </c>
      <c r="H12" s="23">
        <f>G12-291</f>
        <v>10253.200000000001</v>
      </c>
      <c r="I12" s="23">
        <f>H12-623</f>
        <v>9630.2000000000007</v>
      </c>
      <c r="J12" s="22">
        <v>8485.2000000000007</v>
      </c>
      <c r="K12" s="23">
        <f t="shared" si="0"/>
        <v>-1145</v>
      </c>
      <c r="L12" s="22">
        <f t="shared" si="1"/>
        <v>-3124</v>
      </c>
    </row>
    <row r="13" spans="1:14">
      <c r="A13" s="18" t="s">
        <v>21</v>
      </c>
      <c r="B13" s="15">
        <v>7113.9</v>
      </c>
      <c r="C13" s="15">
        <v>8405.2999999999993</v>
      </c>
      <c r="D13" s="16">
        <f>8590.3</f>
        <v>8590.2999999999993</v>
      </c>
      <c r="E13" s="24">
        <f>D13-437</f>
        <v>8153.2999999999993</v>
      </c>
      <c r="F13" s="24">
        <f>E13-814</f>
        <v>7339.2999999999993</v>
      </c>
      <c r="G13" s="24">
        <f>F13-194</f>
        <v>7145.2999999999993</v>
      </c>
      <c r="H13" s="24">
        <f>G13-470</f>
        <v>6675.2999999999993</v>
      </c>
      <c r="I13" s="24">
        <f>H13-461</f>
        <v>6214.2999999999993</v>
      </c>
      <c r="J13" s="17">
        <v>3747.3</v>
      </c>
      <c r="K13" s="24">
        <f t="shared" si="0"/>
        <v>-2466.9999999999991</v>
      </c>
      <c r="L13" s="17">
        <f t="shared" si="1"/>
        <v>-4842.9999999999991</v>
      </c>
    </row>
    <row r="14" spans="1:14">
      <c r="A14" s="18" t="s">
        <v>22</v>
      </c>
      <c r="B14" s="15">
        <v>3718.7</v>
      </c>
      <c r="C14" s="15">
        <v>5312.5</v>
      </c>
      <c r="D14" s="16">
        <v>8528.1</v>
      </c>
      <c r="E14" s="17">
        <v>10375</v>
      </c>
      <c r="F14" s="17">
        <f>20776241.03/1000</f>
        <v>20776.241030000001</v>
      </c>
      <c r="G14" s="17">
        <f>12156620.03/1000</f>
        <v>12156.62003</v>
      </c>
      <c r="H14" s="17">
        <v>10799.9</v>
      </c>
      <c r="I14" s="17">
        <f>9962289.51/1000</f>
        <v>9962.2895100000005</v>
      </c>
      <c r="J14" s="17">
        <v>9965</v>
      </c>
      <c r="K14" s="17">
        <f t="shared" si="0"/>
        <v>2.7104899999994814</v>
      </c>
      <c r="L14" s="17">
        <f t="shared" si="1"/>
        <v>1436.8999999999996</v>
      </c>
    </row>
    <row r="15" spans="1:14">
      <c r="A15" s="19" t="s">
        <v>23</v>
      </c>
      <c r="B15" s="20">
        <f t="shared" ref="B15" si="6">B14+B13</f>
        <v>10832.599999999999</v>
      </c>
      <c r="C15" s="20">
        <f>C14+C13</f>
        <v>13717.8</v>
      </c>
      <c r="D15" s="21">
        <f t="shared" ref="D15:F15" si="7">D13+D14</f>
        <v>17118.400000000001</v>
      </c>
      <c r="E15" s="22">
        <f t="shared" si="7"/>
        <v>18528.3</v>
      </c>
      <c r="F15" s="22">
        <f t="shared" si="7"/>
        <v>28115.54103</v>
      </c>
      <c r="G15" s="22">
        <f>G13+G14</f>
        <v>19301.920030000001</v>
      </c>
      <c r="H15" s="22">
        <f>H13+H14</f>
        <v>17475.199999999997</v>
      </c>
      <c r="I15" s="22">
        <f>I13+I14</f>
        <v>16176.58951</v>
      </c>
      <c r="J15" s="22">
        <f>J13+J14</f>
        <v>13712.3</v>
      </c>
      <c r="K15" s="22">
        <f t="shared" si="0"/>
        <v>-2464.2895100000005</v>
      </c>
      <c r="L15" s="22">
        <f t="shared" si="1"/>
        <v>-3406.1000000000022</v>
      </c>
    </row>
    <row r="16" spans="1:14" ht="15" hidden="1" customHeight="1">
      <c r="A16" s="14" t="s">
        <v>24</v>
      </c>
      <c r="B16" s="15">
        <f>2.3*100%</f>
        <v>2.2999999999999998</v>
      </c>
      <c r="C16" s="15">
        <v>0.3</v>
      </c>
      <c r="D16" s="16"/>
      <c r="E16" s="17"/>
      <c r="F16" s="17"/>
      <c r="G16" s="17"/>
      <c r="H16" s="17"/>
      <c r="I16" s="17"/>
      <c r="J16" s="17"/>
      <c r="K16" s="17">
        <f t="shared" si="0"/>
        <v>0</v>
      </c>
      <c r="L16" s="17">
        <f t="shared" si="1"/>
        <v>0</v>
      </c>
      <c r="N16" s="25"/>
    </row>
    <row r="17" spans="1:12" ht="15" hidden="1" customHeight="1">
      <c r="A17" s="14" t="s">
        <v>25</v>
      </c>
      <c r="B17" s="15">
        <v>11.3</v>
      </c>
      <c r="C17" s="15">
        <v>253</v>
      </c>
      <c r="D17" s="16"/>
      <c r="E17" s="17"/>
      <c r="F17" s="17"/>
      <c r="G17" s="17"/>
      <c r="H17" s="17"/>
      <c r="I17" s="17"/>
      <c r="J17" s="17"/>
      <c r="K17" s="17">
        <f t="shared" si="0"/>
        <v>0</v>
      </c>
      <c r="L17" s="17">
        <f t="shared" si="1"/>
        <v>0</v>
      </c>
    </row>
    <row r="18" spans="1:12" ht="15" hidden="1" customHeight="1">
      <c r="A18" s="26" t="s">
        <v>26</v>
      </c>
      <c r="B18" s="20">
        <f>B16+B17</f>
        <v>13.600000000000001</v>
      </c>
      <c r="C18" s="20">
        <f>C16+C17</f>
        <v>253.3</v>
      </c>
      <c r="D18" s="21">
        <f t="shared" ref="D18:E18" si="8">D16+D17</f>
        <v>0</v>
      </c>
      <c r="E18" s="22">
        <f t="shared" si="8"/>
        <v>0</v>
      </c>
      <c r="F18" s="22"/>
      <c r="G18" s="22"/>
      <c r="H18" s="22"/>
      <c r="I18" s="22"/>
      <c r="J18" s="22"/>
      <c r="K18" s="22">
        <f t="shared" si="0"/>
        <v>0</v>
      </c>
      <c r="L18" s="22">
        <f t="shared" si="1"/>
        <v>0</v>
      </c>
    </row>
    <row r="19" spans="1:12">
      <c r="A19" s="26" t="s">
        <v>27</v>
      </c>
      <c r="B19" s="20">
        <v>65.099999999999994</v>
      </c>
      <c r="C19" s="20">
        <v>359.6</v>
      </c>
      <c r="D19" s="21">
        <v>389.2</v>
      </c>
      <c r="E19" s="22">
        <v>231.7</v>
      </c>
      <c r="F19" s="22">
        <f>180614.76/1000</f>
        <v>180.61476000000002</v>
      </c>
      <c r="G19" s="22">
        <f>296043.51/1000</f>
        <v>296.04351000000003</v>
      </c>
      <c r="H19" s="22">
        <v>251.6</v>
      </c>
      <c r="I19" s="22">
        <v>240.2</v>
      </c>
      <c r="J19" s="22">
        <v>197.7</v>
      </c>
      <c r="K19" s="22">
        <f t="shared" si="0"/>
        <v>-42.5</v>
      </c>
      <c r="L19" s="22">
        <f t="shared" si="1"/>
        <v>-191.5</v>
      </c>
    </row>
    <row r="20" spans="1:12">
      <c r="A20" s="18" t="s">
        <v>28</v>
      </c>
      <c r="B20" s="20"/>
      <c r="C20" s="15">
        <v>44.7</v>
      </c>
      <c r="D20" s="16">
        <v>36.299999999999997</v>
      </c>
      <c r="E20" s="17">
        <v>36.299999999999997</v>
      </c>
      <c r="F20" s="17">
        <v>32.4</v>
      </c>
      <c r="G20" s="17">
        <f>171778.05/1000</f>
        <v>171.77804999999998</v>
      </c>
      <c r="H20" s="17">
        <v>65</v>
      </c>
      <c r="I20" s="17">
        <f>36964.66/1000</f>
        <v>36.964660000000002</v>
      </c>
      <c r="J20" s="17">
        <v>35.6</v>
      </c>
      <c r="K20" s="17">
        <f t="shared" si="0"/>
        <v>-1.3646600000000007</v>
      </c>
      <c r="L20" s="17">
        <f t="shared" si="1"/>
        <v>-0.69999999999999574</v>
      </c>
    </row>
    <row r="21" spans="1:12">
      <c r="A21" s="18" t="s">
        <v>29</v>
      </c>
      <c r="B21" s="20"/>
      <c r="C21" s="15">
        <v>351.8</v>
      </c>
      <c r="D21" s="16">
        <v>2</v>
      </c>
      <c r="E21" s="17">
        <v>2</v>
      </c>
      <c r="F21" s="17">
        <v>2</v>
      </c>
      <c r="G21" s="17">
        <f>62817.19/1000</f>
        <v>62.817190000000004</v>
      </c>
      <c r="H21" s="17">
        <v>79.5</v>
      </c>
      <c r="I21" s="17">
        <f>58877.19/1000</f>
        <v>58.877189999999999</v>
      </c>
      <c r="J21" s="17">
        <v>42.4</v>
      </c>
      <c r="K21" s="17">
        <f t="shared" si="0"/>
        <v>-16.47719</v>
      </c>
      <c r="L21" s="17">
        <f t="shared" si="1"/>
        <v>40.4</v>
      </c>
    </row>
    <row r="22" spans="1:12">
      <c r="A22" s="26" t="s">
        <v>30</v>
      </c>
      <c r="B22" s="20"/>
      <c r="C22" s="20">
        <f>C20+C21</f>
        <v>396.5</v>
      </c>
      <c r="D22" s="21">
        <f t="shared" ref="D22:F22" si="9">D20+D21</f>
        <v>38.299999999999997</v>
      </c>
      <c r="E22" s="22">
        <f t="shared" si="9"/>
        <v>38.299999999999997</v>
      </c>
      <c r="F22" s="22">
        <f t="shared" si="9"/>
        <v>34.4</v>
      </c>
      <c r="G22" s="22">
        <f>G20+G21</f>
        <v>234.59523999999999</v>
      </c>
      <c r="H22" s="22">
        <f>H20+H21</f>
        <v>144.5</v>
      </c>
      <c r="I22" s="22">
        <f>I20+I21</f>
        <v>95.841849999999994</v>
      </c>
      <c r="J22" s="22">
        <f>J20+J21</f>
        <v>78</v>
      </c>
      <c r="K22" s="22">
        <f t="shared" si="0"/>
        <v>-17.841849999999994</v>
      </c>
      <c r="L22" s="22">
        <f t="shared" si="1"/>
        <v>39.700000000000003</v>
      </c>
    </row>
    <row r="23" spans="1:12" ht="15" hidden="1" customHeight="1">
      <c r="A23" s="26" t="s">
        <v>31</v>
      </c>
      <c r="B23" s="20"/>
      <c r="C23" s="20"/>
      <c r="D23" s="27"/>
      <c r="E23" s="28"/>
      <c r="F23" s="28"/>
      <c r="G23" s="28"/>
      <c r="H23" s="28"/>
      <c r="I23" s="28"/>
      <c r="J23" s="28"/>
      <c r="K23" s="28">
        <f t="shared" si="0"/>
        <v>0</v>
      </c>
      <c r="L23" s="28">
        <f t="shared" si="1"/>
        <v>0</v>
      </c>
    </row>
    <row r="24" spans="1:12">
      <c r="A24" s="26" t="s">
        <v>32</v>
      </c>
      <c r="B24" s="20">
        <f>B8+B11+B12+B15+B18+B19</f>
        <v>32125.699999999997</v>
      </c>
      <c r="C24" s="20">
        <f>C8+C11+C12+C15+C18+C19+C22</f>
        <v>37478.9</v>
      </c>
      <c r="D24" s="29">
        <f>D8+D11+D12+D15+D18+D19+D22</f>
        <v>39076.980000000003</v>
      </c>
      <c r="E24" s="29">
        <f>E8+E11+E12+E15+E18+E19+E22</f>
        <v>43926.07</v>
      </c>
      <c r="F24" s="29">
        <f>F8+F11+F12+F15+F18+F19+F22</f>
        <v>51443.421758000004</v>
      </c>
      <c r="G24" s="29">
        <f>G8+G11+G12+G15+G19+G22</f>
        <v>40088.600768000011</v>
      </c>
      <c r="H24" s="29">
        <f>H8+H11+H12+H15+H19+H22</f>
        <v>46910.219999999994</v>
      </c>
      <c r="I24" s="29">
        <f>I8+I11+I12+I15+I19+I22</f>
        <v>42978.437301999998</v>
      </c>
      <c r="J24" s="29">
        <f>J8+J11+J12+J15+J19+J22</f>
        <v>36637.349999999991</v>
      </c>
      <c r="K24" s="29">
        <f t="shared" si="0"/>
        <v>-6341.0873020000072</v>
      </c>
      <c r="L24" s="29">
        <f t="shared" si="1"/>
        <v>-2439.6300000000119</v>
      </c>
    </row>
    <row r="25" spans="1:12">
      <c r="A25" s="19" t="s">
        <v>33</v>
      </c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</row>
    <row r="26" spans="1:12">
      <c r="A26" s="18" t="s">
        <v>34</v>
      </c>
      <c r="B26" s="33">
        <f t="shared" ref="B26:J26" si="10">B6+B9+B12+B13+B16+B19+B20</f>
        <v>23166.799999999999</v>
      </c>
      <c r="C26" s="33">
        <f t="shared" si="10"/>
        <v>25683.599999999995</v>
      </c>
      <c r="D26" s="34">
        <f t="shared" si="10"/>
        <v>27832.9</v>
      </c>
      <c r="E26" s="33">
        <f t="shared" si="10"/>
        <v>29439.5</v>
      </c>
      <c r="F26" s="33">
        <f t="shared" si="10"/>
        <v>26712.856788000001</v>
      </c>
      <c r="G26" s="33">
        <f t="shared" si="10"/>
        <v>24166.012476</v>
      </c>
      <c r="H26" s="33">
        <f t="shared" si="10"/>
        <v>27420.89</v>
      </c>
      <c r="I26" s="33">
        <f t="shared" si="10"/>
        <v>24900.317680000004</v>
      </c>
      <c r="J26" s="33">
        <f t="shared" si="10"/>
        <v>20007.05</v>
      </c>
      <c r="K26" s="33">
        <f t="shared" si="0"/>
        <v>-4893.2676800000045</v>
      </c>
      <c r="L26" s="33">
        <f t="shared" si="1"/>
        <v>-7825.8500000000022</v>
      </c>
    </row>
    <row r="27" spans="1:12">
      <c r="A27" s="18" t="s">
        <v>35</v>
      </c>
      <c r="B27" s="33">
        <f t="shared" ref="B27:J27" si="11">B7+B10+B14+B17+B21</f>
        <v>8958.9</v>
      </c>
      <c r="C27" s="33">
        <f t="shared" si="11"/>
        <v>11795.3</v>
      </c>
      <c r="D27" s="34">
        <f t="shared" si="11"/>
        <v>11244.08</v>
      </c>
      <c r="E27" s="33">
        <f t="shared" si="11"/>
        <v>14486.57</v>
      </c>
      <c r="F27" s="33">
        <f t="shared" si="11"/>
        <v>24730.564969999999</v>
      </c>
      <c r="G27" s="33">
        <f t="shared" si="11"/>
        <v>15922.588292</v>
      </c>
      <c r="H27" s="33">
        <f t="shared" si="11"/>
        <v>19489.330000000002</v>
      </c>
      <c r="I27" s="33">
        <f t="shared" si="11"/>
        <v>18078.119621999998</v>
      </c>
      <c r="J27" s="33">
        <f t="shared" si="11"/>
        <v>16630.300000000003</v>
      </c>
      <c r="K27" s="33">
        <f t="shared" si="0"/>
        <v>-1447.8196219999954</v>
      </c>
      <c r="L27" s="33">
        <f t="shared" si="1"/>
        <v>5386.220000000003</v>
      </c>
    </row>
    <row r="29" spans="1:12">
      <c r="F29" s="35"/>
      <c r="G29" s="35"/>
      <c r="H29" s="35"/>
      <c r="I29" s="35"/>
      <c r="J29" s="35"/>
      <c r="K29" s="35"/>
    </row>
    <row r="30" spans="1:12">
      <c r="D30" s="36"/>
      <c r="E30" s="36"/>
      <c r="F30" s="36"/>
      <c r="G30" s="36"/>
      <c r="H30" s="36"/>
      <c r="I30" s="36"/>
      <c r="J30" s="36"/>
    </row>
  </sheetData>
  <mergeCells count="13">
    <mergeCell ref="I4:I5"/>
    <mergeCell ref="J4:J5"/>
    <mergeCell ref="K4:L4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Салима Зайцевна Майдыр</dc:creator>
  <cp:lastModifiedBy>Салима Зайцевна Майдыр</cp:lastModifiedBy>
  <dcterms:created xsi:type="dcterms:W3CDTF">2016-09-02T09:08:00Z</dcterms:created>
  <dcterms:modified xsi:type="dcterms:W3CDTF">2016-09-02T09:09:15Z</dcterms:modified>
</cp:coreProperties>
</file>